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1" i="1"/>
  <c r="B66"/>
  <c r="B58"/>
  <c r="B28"/>
  <c r="B35" s="1"/>
  <c r="B34"/>
  <c r="B73"/>
  <c r="B64"/>
  <c r="B62"/>
  <c r="B60"/>
  <c r="B56"/>
  <c r="B53"/>
  <c r="B54" s="1"/>
  <c r="B31" l="1"/>
  <c r="B37" l="1"/>
  <c r="B74" s="1"/>
  <c r="B75" l="1"/>
  <c r="B76" s="1"/>
  <c r="B77" l="1"/>
  <c r="B78"/>
  <c r="B79" l="1"/>
  <c r="B80" s="1"/>
  <c r="B81" l="1"/>
  <c r="B82" s="1"/>
  <c r="B83" s="1"/>
  <c r="B85" s="1"/>
  <c r="B87" s="1"/>
</calcChain>
</file>

<file path=xl/sharedStrings.xml><?xml version="1.0" encoding="utf-8"?>
<sst xmlns="http://schemas.openxmlformats.org/spreadsheetml/2006/main" count="78" uniqueCount="71">
  <si>
    <t>Name of Employee</t>
  </si>
  <si>
    <t>PAN of Employee</t>
  </si>
  <si>
    <t>Leave Surrender</t>
  </si>
  <si>
    <t>SALARY &amp; ALLOWANCES:-</t>
  </si>
  <si>
    <t>Bonus</t>
  </si>
  <si>
    <t>DA arrears</t>
  </si>
  <si>
    <t>TOTAL SALARY &amp; ALLOWANCES</t>
  </si>
  <si>
    <t>Eligible HRA for Deduction</t>
  </si>
  <si>
    <t xml:space="preserve">Interest on Housing Loan </t>
  </si>
  <si>
    <t>Any other Income</t>
  </si>
  <si>
    <t>GROSS TOTAL INCOME</t>
  </si>
  <si>
    <t>80C Deductions :-</t>
  </si>
  <si>
    <t>LIC Premia of Self,Spouse &amp; Children</t>
  </si>
  <si>
    <t>5 Year Term Deposit in Scheduled Bank /Post Office</t>
  </si>
  <si>
    <t>Sukanya Samridhi Yojana Deposit</t>
  </si>
  <si>
    <t>Any other deductions under 80C</t>
  </si>
  <si>
    <t>Anticipated Income</t>
  </si>
  <si>
    <t>Anticipated  Taxable Income</t>
  </si>
  <si>
    <t>INCOME TAX (Slab 1)</t>
  </si>
  <si>
    <t>INCOME TAX (Slab 2)</t>
  </si>
  <si>
    <t>INCOME TAX (Slab 3)</t>
  </si>
  <si>
    <t>Tax on Anticipated Income</t>
  </si>
  <si>
    <t>Education Cess</t>
  </si>
  <si>
    <t>BALANCE TAX PAYABLE</t>
  </si>
  <si>
    <t xml:space="preserve">                                                                                 Powered by 'CRESCENT'</t>
  </si>
  <si>
    <t>Eligible interest on Housing Loan</t>
  </si>
  <si>
    <t>80CCD(1) National Pension Scheme</t>
  </si>
  <si>
    <t>80CCD (1B) New Pension Scheme</t>
  </si>
  <si>
    <t>Eligible Amount</t>
  </si>
  <si>
    <t>80CCG Notified Equity Saving Scheme (RGESS)</t>
  </si>
  <si>
    <t>80D (1) Mediclaim of Self</t>
  </si>
  <si>
    <t xml:space="preserve">80D (2) Mediclaim of Spouse, Childrens &amp; Parents </t>
  </si>
  <si>
    <t>80DD Treatment of Mentally or Physically Handicapped Dependants</t>
  </si>
  <si>
    <t>80DDB Treatment of Self, Spouse &amp; Childrens for Specified Diseases</t>
  </si>
  <si>
    <t>80E Interest on Higher Education Loan</t>
  </si>
  <si>
    <t>80G Donation to Charitable Institutions &amp; Notified Funds</t>
  </si>
  <si>
    <t>80GGC Donation to Political Parties</t>
  </si>
  <si>
    <t>80TTA Interest on Bank Deposits</t>
  </si>
  <si>
    <t>80U Rebate for Disabled Employees                                        ( enter 75000) here</t>
  </si>
  <si>
    <t>INCOME CHARGEBLE UNDER THE HEAD 'SALARIES'</t>
  </si>
  <si>
    <t>Contribution to PPF of Self,Spouse &amp; Children</t>
  </si>
  <si>
    <t>NSC 8 issue</t>
  </si>
  <si>
    <t>SLI,GIS,FBS</t>
  </si>
  <si>
    <t>Tuition Fee for full time course of 2 Childrens within India</t>
  </si>
  <si>
    <t>ULIP of UTI / LIC  of Self, Spouse &amp; Childrens</t>
  </si>
  <si>
    <t>Tax Saving Bond / Mutual Fund</t>
  </si>
  <si>
    <t>Equity Share / Debenture of an eligible issue</t>
  </si>
  <si>
    <t>TOTAL DEDUCTIONS UNDER 80C,CCC &amp; CCD(1)</t>
  </si>
  <si>
    <t>TOTAL ELIGIBLE  DEDUCTIONS UNDER 80C,CCC &amp; CCD(1)</t>
  </si>
  <si>
    <t>Special Rebate under u/s 87A</t>
  </si>
  <si>
    <r>
      <rPr>
        <sz val="11"/>
        <color rgb="FF7030A0"/>
        <rFont val="Calibri"/>
        <family val="2"/>
        <scheme val="minor"/>
      </rPr>
      <t xml:space="preserve">Instruction:-  </t>
    </r>
    <r>
      <rPr>
        <sz val="11"/>
        <color theme="5"/>
        <rFont val="Calibri"/>
        <family val="2"/>
        <scheme val="minor"/>
      </rPr>
      <t>E</t>
    </r>
    <r>
      <rPr>
        <sz val="11"/>
        <color theme="9" tint="-0.249977111117893"/>
        <rFont val="Calibri"/>
        <family val="2"/>
        <scheme val="minor"/>
      </rPr>
      <t xml:space="preserve">nter your data in Blue Column , save &amp; update  whenever a change in income occurs    </t>
    </r>
  </si>
  <si>
    <t>Promotion / Grade Arrears</t>
  </si>
  <si>
    <t>Pay Revision / Re-classification Arrears</t>
  </si>
  <si>
    <t xml:space="preserve">Any other Allowances </t>
  </si>
  <si>
    <t>80CCC Purchase of Annuity Plan of LIC</t>
  </si>
  <si>
    <t>Tax after Rebate</t>
  </si>
  <si>
    <t>TDS already deducted in previous months</t>
  </si>
  <si>
    <t xml:space="preserve">Disclaimer :-                This is merely an approximate calculation of Income Tax.Please confirm the </t>
  </si>
  <si>
    <t xml:space="preserve">                                                            correctness of this computation from relevant sources.</t>
  </si>
  <si>
    <t>Date of Data Entry                                                                             (DD/MM/YYYY)</t>
  </si>
  <si>
    <t>www.ceokerala.org                                                                                   E mail: ceokeralastate@gmail.com</t>
  </si>
  <si>
    <t xml:space="preserve">TDS to be deducted in the remaining months </t>
  </si>
  <si>
    <t>House Rent Paid / Payable ( in Excess of 10% of Salary )</t>
  </si>
  <si>
    <t>HRA received / receivable</t>
  </si>
  <si>
    <t>Professsion Tax Paid / Payable</t>
  </si>
  <si>
    <r>
      <t xml:space="preserve">                                                              </t>
    </r>
    <r>
      <rPr>
        <sz val="11"/>
        <color rgb="FF7030A0"/>
        <rFont val="Arial Narrow"/>
        <family val="2"/>
      </rPr>
      <t xml:space="preserve"> (Assessment Year 2020-21)</t>
    </r>
  </si>
  <si>
    <r>
      <t xml:space="preserve">  </t>
    </r>
    <r>
      <rPr>
        <sz val="11"/>
        <color rgb="FF7030A0"/>
        <rFont val="Arial Black"/>
        <family val="2"/>
      </rPr>
      <t xml:space="preserve">   Computation of Anticipated Income &amp; Tax for the Financial Year 2019-20 </t>
    </r>
  </si>
  <si>
    <t xml:space="preserve">Repayment of Housing Loan (Principal) </t>
  </si>
  <si>
    <t>TOTAL TAX payable for FY 2019-20</t>
  </si>
  <si>
    <t>No. of Months remaining in the FY 2019-20</t>
  </si>
  <si>
    <r>
      <t xml:space="preserve">                                                                                   </t>
    </r>
    <r>
      <rPr>
        <sz val="11"/>
        <color rgb="FF00B050"/>
        <rFont val="Calibri"/>
        <family val="2"/>
        <scheme val="minor"/>
      </rPr>
      <t xml:space="preserve"> </t>
    </r>
    <r>
      <rPr>
        <b/>
        <i/>
        <sz val="11"/>
        <color rgb="FF00B050"/>
        <rFont val="Calibri"/>
        <family val="2"/>
        <scheme val="minor"/>
      </rPr>
      <t>Tax-soft 20.1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</si>
</sst>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Arial Black"/>
      <family val="2"/>
    </font>
    <font>
      <sz val="11"/>
      <color rgb="FF7030A0"/>
      <name val="Arial Narrow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2" borderId="1" xfId="0" applyFont="1" applyFill="1" applyBorder="1" applyProtection="1">
      <protection hidden="1"/>
    </xf>
    <xf numFmtId="17" fontId="0" fillId="2" borderId="1" xfId="0" applyNumberFormat="1" applyFont="1" applyFill="1" applyBorder="1" applyAlignment="1" applyProtection="1">
      <alignment horizontal="left"/>
      <protection hidden="1"/>
    </xf>
    <xf numFmtId="0" fontId="0" fillId="2" borderId="1" xfId="0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14" fontId="0" fillId="3" borderId="1" xfId="0" applyNumberFormat="1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 horizontal="right"/>
      <protection hidden="1"/>
    </xf>
    <xf numFmtId="0" fontId="0" fillId="4" borderId="1" xfId="0" applyFill="1" applyBorder="1" applyProtection="1">
      <protection hidden="1"/>
    </xf>
    <xf numFmtId="2" fontId="0" fillId="4" borderId="1" xfId="0" applyNumberFormat="1" applyFill="1" applyBorder="1" applyProtection="1">
      <protection hidden="1"/>
    </xf>
    <xf numFmtId="0" fontId="0" fillId="5" borderId="1" xfId="0" applyFill="1" applyBorder="1" applyAlignment="1" applyProtection="1">
      <alignment horizontal="right"/>
      <protection locked="0" hidden="1"/>
    </xf>
    <xf numFmtId="0" fontId="0" fillId="5" borderId="1" xfId="0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90" zoomScaleNormal="90" workbookViewId="0">
      <selection activeCell="B96" sqref="B96"/>
    </sheetView>
  </sheetViews>
  <sheetFormatPr defaultRowHeight="15"/>
  <cols>
    <col min="1" max="1" width="66.140625" customWidth="1"/>
    <col min="2" max="2" width="21.140625" customWidth="1"/>
  </cols>
  <sheetData>
    <row r="1" spans="1:7">
      <c r="A1" s="5" t="s">
        <v>70</v>
      </c>
      <c r="B1" s="5"/>
    </row>
    <row r="2" spans="1:7" ht="18.75">
      <c r="A2" s="6" t="s">
        <v>66</v>
      </c>
      <c r="B2" s="6"/>
    </row>
    <row r="3" spans="1:7" ht="16.5">
      <c r="A3" s="6" t="s">
        <v>65</v>
      </c>
      <c r="B3" s="6"/>
    </row>
    <row r="4" spans="1:7">
      <c r="A4" s="7" t="s">
        <v>60</v>
      </c>
      <c r="B4" s="7"/>
    </row>
    <row r="5" spans="1:7">
      <c r="A5" s="5" t="s">
        <v>50</v>
      </c>
      <c r="B5" s="5"/>
    </row>
    <row r="6" spans="1:7">
      <c r="A6" s="8" t="s">
        <v>59</v>
      </c>
      <c r="B6" s="12"/>
    </row>
    <row r="7" spans="1:7">
      <c r="A7" s="8" t="s">
        <v>0</v>
      </c>
      <c r="B7" s="13"/>
    </row>
    <row r="8" spans="1:7">
      <c r="A8" s="8" t="s">
        <v>1</v>
      </c>
      <c r="B8" s="13"/>
    </row>
    <row r="9" spans="1:7">
      <c r="A9" s="8" t="s">
        <v>3</v>
      </c>
      <c r="B9" s="20"/>
      <c r="G9" s="1"/>
    </row>
    <row r="10" spans="1:7">
      <c r="A10" s="9">
        <v>43556</v>
      </c>
      <c r="B10" s="14"/>
    </row>
    <row r="11" spans="1:7">
      <c r="A11" s="9">
        <v>43586</v>
      </c>
      <c r="B11" s="14"/>
    </row>
    <row r="12" spans="1:7">
      <c r="A12" s="9">
        <v>43617</v>
      </c>
      <c r="B12" s="14"/>
    </row>
    <row r="13" spans="1:7">
      <c r="A13" s="9">
        <v>43647</v>
      </c>
      <c r="B13" s="14"/>
    </row>
    <row r="14" spans="1:7">
      <c r="A14" s="9">
        <v>43678</v>
      </c>
      <c r="B14" s="14"/>
    </row>
    <row r="15" spans="1:7">
      <c r="A15" s="9">
        <v>43709</v>
      </c>
      <c r="B15" s="14"/>
    </row>
    <row r="16" spans="1:7">
      <c r="A16" s="9">
        <v>43739</v>
      </c>
      <c r="B16" s="14"/>
    </row>
    <row r="17" spans="1:2">
      <c r="A17" s="9">
        <v>43770</v>
      </c>
      <c r="B17" s="14"/>
    </row>
    <row r="18" spans="1:2">
      <c r="A18" s="9">
        <v>43800</v>
      </c>
      <c r="B18" s="14"/>
    </row>
    <row r="19" spans="1:2">
      <c r="A19" s="9">
        <v>43831</v>
      </c>
      <c r="B19" s="14"/>
    </row>
    <row r="20" spans="1:2">
      <c r="A20" s="9">
        <v>43862</v>
      </c>
      <c r="B20" s="14"/>
    </row>
    <row r="21" spans="1:2">
      <c r="A21" s="9">
        <v>43891</v>
      </c>
      <c r="B21" s="14"/>
    </row>
    <row r="22" spans="1:2">
      <c r="A22" s="8" t="s">
        <v>2</v>
      </c>
      <c r="B22" s="14"/>
    </row>
    <row r="23" spans="1:2">
      <c r="A23" s="8" t="s">
        <v>4</v>
      </c>
      <c r="B23" s="14"/>
    </row>
    <row r="24" spans="1:2">
      <c r="A24" s="8" t="s">
        <v>5</v>
      </c>
      <c r="B24" s="14"/>
    </row>
    <row r="25" spans="1:2">
      <c r="A25" s="8" t="s">
        <v>51</v>
      </c>
      <c r="B25" s="14"/>
    </row>
    <row r="26" spans="1:2">
      <c r="A26" s="8" t="s">
        <v>52</v>
      </c>
      <c r="B26" s="14"/>
    </row>
    <row r="27" spans="1:2">
      <c r="A27" s="8" t="s">
        <v>53</v>
      </c>
      <c r="B27" s="14"/>
    </row>
    <row r="28" spans="1:2">
      <c r="A28" s="8" t="s">
        <v>6</v>
      </c>
      <c r="B28" s="16">
        <f>SUM(B10:B27)</f>
        <v>0</v>
      </c>
    </row>
    <row r="29" spans="1:2">
      <c r="A29" s="10" t="s">
        <v>63</v>
      </c>
      <c r="B29" s="14"/>
    </row>
    <row r="30" spans="1:2">
      <c r="A30" s="10" t="s">
        <v>62</v>
      </c>
      <c r="B30" s="14"/>
    </row>
    <row r="31" spans="1:2">
      <c r="A31" s="8" t="s">
        <v>7</v>
      </c>
      <c r="B31" s="17">
        <f>IF(B30&gt;=B29,B29,0)</f>
        <v>0</v>
      </c>
    </row>
    <row r="32" spans="1:2">
      <c r="A32" s="10" t="s">
        <v>64</v>
      </c>
      <c r="B32" s="14"/>
    </row>
    <row r="33" spans="1:2">
      <c r="A33" s="8" t="s">
        <v>8</v>
      </c>
      <c r="B33" s="14"/>
    </row>
    <row r="34" spans="1:2">
      <c r="A34" s="8" t="s">
        <v>25</v>
      </c>
      <c r="B34" s="16">
        <f>IF(B33&gt;=200000,200000,B33)</f>
        <v>0</v>
      </c>
    </row>
    <row r="35" spans="1:2">
      <c r="A35" s="8" t="s">
        <v>39</v>
      </c>
      <c r="B35" s="16">
        <f>IF(B28&gt;=50000,(B28-50000),0)-(B32+B34)</f>
        <v>0</v>
      </c>
    </row>
    <row r="36" spans="1:2">
      <c r="A36" s="8" t="s">
        <v>9</v>
      </c>
      <c r="B36" s="14"/>
    </row>
    <row r="37" spans="1:2">
      <c r="A37" s="8" t="s">
        <v>10</v>
      </c>
      <c r="B37" s="16">
        <f>B35+B36</f>
        <v>0</v>
      </c>
    </row>
    <row r="38" spans="1:2">
      <c r="A38" s="8" t="s">
        <v>11</v>
      </c>
      <c r="B38" s="21"/>
    </row>
    <row r="39" spans="1:2">
      <c r="A39" s="10" t="s">
        <v>67</v>
      </c>
      <c r="B39" s="14"/>
    </row>
    <row r="40" spans="1:2">
      <c r="A40" s="8" t="s">
        <v>12</v>
      </c>
      <c r="B40" s="14"/>
    </row>
    <row r="41" spans="1:2">
      <c r="A41" s="8" t="s">
        <v>40</v>
      </c>
      <c r="B41" s="14"/>
    </row>
    <row r="42" spans="1:2">
      <c r="A42" s="8" t="s">
        <v>41</v>
      </c>
      <c r="B42" s="14"/>
    </row>
    <row r="43" spans="1:2">
      <c r="A43" s="8" t="s">
        <v>42</v>
      </c>
      <c r="B43" s="14"/>
    </row>
    <row r="44" spans="1:2">
      <c r="A44" s="8" t="s">
        <v>13</v>
      </c>
      <c r="B44" s="14"/>
    </row>
    <row r="45" spans="1:2">
      <c r="A45" s="8" t="s">
        <v>43</v>
      </c>
      <c r="B45" s="14"/>
    </row>
    <row r="46" spans="1:2">
      <c r="A46" s="8" t="s">
        <v>44</v>
      </c>
      <c r="B46" s="14"/>
    </row>
    <row r="47" spans="1:2">
      <c r="A47" s="8" t="s">
        <v>45</v>
      </c>
      <c r="B47" s="14"/>
    </row>
    <row r="48" spans="1:2">
      <c r="A48" s="8" t="s">
        <v>46</v>
      </c>
      <c r="B48" s="14"/>
    </row>
    <row r="49" spans="1:2">
      <c r="A49" s="8" t="s">
        <v>14</v>
      </c>
      <c r="B49" s="14"/>
    </row>
    <row r="50" spans="1:2">
      <c r="A50" s="8" t="s">
        <v>15</v>
      </c>
      <c r="B50" s="14"/>
    </row>
    <row r="51" spans="1:2">
      <c r="A51" s="8" t="s">
        <v>54</v>
      </c>
      <c r="B51" s="14"/>
    </row>
    <row r="52" spans="1:2">
      <c r="A52" s="8" t="s">
        <v>26</v>
      </c>
      <c r="B52" s="14"/>
    </row>
    <row r="53" spans="1:2">
      <c r="A53" s="8" t="s">
        <v>47</v>
      </c>
      <c r="B53" s="18">
        <f>SUM(B39:B52)</f>
        <v>0</v>
      </c>
    </row>
    <row r="54" spans="1:2">
      <c r="A54" s="8" t="s">
        <v>48</v>
      </c>
      <c r="B54" s="18">
        <f>IF(B53&gt;=150000,150000,B53)</f>
        <v>0</v>
      </c>
    </row>
    <row r="55" spans="1:2">
      <c r="A55" s="8" t="s">
        <v>27</v>
      </c>
      <c r="B55" s="15"/>
    </row>
    <row r="56" spans="1:2">
      <c r="A56" s="8" t="s">
        <v>28</v>
      </c>
      <c r="B56" s="18">
        <f>IF(B55&gt;=50000,50000,B55)</f>
        <v>0</v>
      </c>
    </row>
    <row r="57" spans="1:2">
      <c r="A57" s="8" t="s">
        <v>29</v>
      </c>
      <c r="B57" s="15">
        <v>0</v>
      </c>
    </row>
    <row r="58" spans="1:2">
      <c r="A58" s="8" t="s">
        <v>28</v>
      </c>
      <c r="B58" s="18">
        <f>IF(B57&gt;=50000,25000,(B57/2))</f>
        <v>0</v>
      </c>
    </row>
    <row r="59" spans="1:2">
      <c r="A59" s="8" t="s">
        <v>30</v>
      </c>
      <c r="B59" s="15"/>
    </row>
    <row r="60" spans="1:2">
      <c r="A60" s="8" t="s">
        <v>28</v>
      </c>
      <c r="B60" s="18">
        <f>IF(B59&gt;=25000,25000,B59)</f>
        <v>0</v>
      </c>
    </row>
    <row r="61" spans="1:2">
      <c r="A61" s="8" t="s">
        <v>31</v>
      </c>
      <c r="B61" s="15"/>
    </row>
    <row r="62" spans="1:2">
      <c r="A62" s="8" t="s">
        <v>28</v>
      </c>
      <c r="B62" s="18">
        <f>IF(B61&gt;=50000,50000,B61)</f>
        <v>0</v>
      </c>
    </row>
    <row r="63" spans="1:2">
      <c r="A63" s="8" t="s">
        <v>32</v>
      </c>
      <c r="B63" s="15"/>
    </row>
    <row r="64" spans="1:2">
      <c r="A64" s="8" t="s">
        <v>28</v>
      </c>
      <c r="B64" s="18">
        <f>IF(B63&gt;=125000,125000,B63)</f>
        <v>0</v>
      </c>
    </row>
    <row r="65" spans="1:2">
      <c r="A65" s="8" t="s">
        <v>33</v>
      </c>
      <c r="B65" s="15"/>
    </row>
    <row r="66" spans="1:2">
      <c r="A66" s="8" t="s">
        <v>28</v>
      </c>
      <c r="B66" s="18">
        <f>IF(B65&gt;=100000,100000,B65)</f>
        <v>0</v>
      </c>
    </row>
    <row r="67" spans="1:2">
      <c r="A67" s="8" t="s">
        <v>34</v>
      </c>
      <c r="B67" s="15"/>
    </row>
    <row r="68" spans="1:2">
      <c r="A68" s="8" t="s">
        <v>35</v>
      </c>
      <c r="B68" s="15"/>
    </row>
    <row r="69" spans="1:2">
      <c r="A69" s="8" t="s">
        <v>36</v>
      </c>
      <c r="B69" s="15"/>
    </row>
    <row r="70" spans="1:2">
      <c r="A70" s="8" t="s">
        <v>37</v>
      </c>
      <c r="B70" s="15">
        <v>0</v>
      </c>
    </row>
    <row r="71" spans="1:2">
      <c r="A71" s="8" t="s">
        <v>28</v>
      </c>
      <c r="B71" s="18">
        <f>IF(B70&gt;=40000,40000,B70)</f>
        <v>0</v>
      </c>
    </row>
    <row r="72" spans="1:2">
      <c r="A72" s="8" t="s">
        <v>38</v>
      </c>
      <c r="B72" s="15"/>
    </row>
    <row r="73" spans="1:2">
      <c r="A73" s="8" t="s">
        <v>28</v>
      </c>
      <c r="B73" s="18">
        <f>IF(B72&gt;=1,75000,0)</f>
        <v>0</v>
      </c>
    </row>
    <row r="74" spans="1:2">
      <c r="A74" s="8" t="s">
        <v>16</v>
      </c>
      <c r="B74" s="18">
        <f>B37-(B54+B56+B58+B60+B62+B64+B66+B67+B68+B69+B71+B73)</f>
        <v>0</v>
      </c>
    </row>
    <row r="75" spans="1:2">
      <c r="A75" s="8" t="s">
        <v>17</v>
      </c>
      <c r="B75" s="18">
        <f>MROUND(B74,10)</f>
        <v>0</v>
      </c>
    </row>
    <row r="76" spans="1:2">
      <c r="A76" s="8" t="s">
        <v>18</v>
      </c>
      <c r="B76" s="18">
        <f>IF(B75&gt;250000,ROUND(IF(B75&gt;=500000,(250000*5%),(B75-250000)*5%),0),0)</f>
        <v>0</v>
      </c>
    </row>
    <row r="77" spans="1:2">
      <c r="A77" s="8" t="s">
        <v>19</v>
      </c>
      <c r="B77" s="18">
        <f>IF(ROUND(IF(B75&gt;=500000,(B75-500000)*20%,0),0)&gt;100000,100000,ROUND(IF(B75&gt;=500000,(B75-500000)*20%,0),0))</f>
        <v>0</v>
      </c>
    </row>
    <row r="78" spans="1:2">
      <c r="A78" s="8" t="s">
        <v>20</v>
      </c>
      <c r="B78" s="18">
        <f>ROUND(IF(B75&lt;=1000000,0,(B75-1000000)*30%),0)</f>
        <v>0</v>
      </c>
    </row>
    <row r="79" spans="1:2">
      <c r="A79" s="8" t="s">
        <v>21</v>
      </c>
      <c r="B79" s="18">
        <f>B76+B77+B78</f>
        <v>0</v>
      </c>
    </row>
    <row r="80" spans="1:2">
      <c r="A80" s="8" t="s">
        <v>49</v>
      </c>
      <c r="B80" s="18">
        <f>IF(B74&gt;=500001,0,IF(B79&gt;=12500,12500,B79))</f>
        <v>0</v>
      </c>
    </row>
    <row r="81" spans="1:2">
      <c r="A81" s="8" t="s">
        <v>55</v>
      </c>
      <c r="B81" s="18">
        <f>B79-B80</f>
        <v>0</v>
      </c>
    </row>
    <row r="82" spans="1:2">
      <c r="A82" s="8" t="s">
        <v>22</v>
      </c>
      <c r="B82" s="18">
        <f>ROUND(B81*4/100,0)</f>
        <v>0</v>
      </c>
    </row>
    <row r="83" spans="1:2">
      <c r="A83" s="10" t="s">
        <v>68</v>
      </c>
      <c r="B83" s="18">
        <f>B81+B82</f>
        <v>0</v>
      </c>
    </row>
    <row r="84" spans="1:2">
      <c r="A84" s="8" t="s">
        <v>56</v>
      </c>
      <c r="B84" s="15">
        <v>0</v>
      </c>
    </row>
    <row r="85" spans="1:2">
      <c r="A85" s="8" t="s">
        <v>23</v>
      </c>
      <c r="B85" s="18">
        <f>B83-B84</f>
        <v>0</v>
      </c>
    </row>
    <row r="86" spans="1:2">
      <c r="A86" s="10" t="s">
        <v>69</v>
      </c>
      <c r="B86" s="15"/>
    </row>
    <row r="87" spans="1:2">
      <c r="A87" s="11" t="s">
        <v>61</v>
      </c>
      <c r="B87" s="19" t="e">
        <f>B85/B86</f>
        <v>#DIV/0!</v>
      </c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3" t="s">
        <v>57</v>
      </c>
      <c r="B96" s="3"/>
    </row>
    <row r="97" spans="1:2">
      <c r="A97" s="3" t="s">
        <v>58</v>
      </c>
      <c r="B97" s="3"/>
    </row>
    <row r="98" spans="1:2">
      <c r="A98" s="2"/>
      <c r="B98" s="2"/>
    </row>
    <row r="99" spans="1:2">
      <c r="A99" s="4" t="s">
        <v>24</v>
      </c>
      <c r="B99" s="2"/>
    </row>
    <row r="100" spans="1:2">
      <c r="A100" s="2"/>
      <c r="B100" s="2"/>
    </row>
  </sheetData>
  <sheetProtection password="E44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2019-04-26T16:31:05Z</cp:lastPrinted>
  <dcterms:created xsi:type="dcterms:W3CDTF">2016-04-22T12:53:28Z</dcterms:created>
  <dcterms:modified xsi:type="dcterms:W3CDTF">2019-04-29T02:12:53Z</dcterms:modified>
</cp:coreProperties>
</file>