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355" windowHeight="7920"/>
  </bookViews>
  <sheets>
    <sheet name="Sheet1" sheetId="1" r:id="rId1"/>
    <sheet name="Sheet2" sheetId="2" r:id="rId2"/>
    <sheet name="Sheet3" sheetId="3" r:id="rId3"/>
    <sheet name="Sheet4" sheetId="4" r:id="rId4"/>
  </sheets>
  <calcPr calcId="124519"/>
</workbook>
</file>

<file path=xl/calcChain.xml><?xml version="1.0" encoding="utf-8"?>
<calcChain xmlns="http://schemas.openxmlformats.org/spreadsheetml/2006/main">
  <c r="C61" i="1"/>
  <c r="C63" s="1"/>
  <c r="C64" s="1"/>
  <c r="C51"/>
  <c r="C50"/>
  <c r="C49"/>
  <c r="C48"/>
  <c r="C47"/>
  <c r="C46"/>
  <c r="C45"/>
  <c r="C44"/>
  <c r="C43"/>
  <c r="C42"/>
  <c r="C41"/>
  <c r="C40"/>
  <c r="C39"/>
  <c r="C38"/>
  <c r="C37"/>
  <c r="C23"/>
  <c r="C22"/>
  <c r="C21"/>
  <c r="C19"/>
  <c r="C24" s="1"/>
  <c r="C25" s="1"/>
  <c r="C52" l="1"/>
  <c r="C57" s="1"/>
  <c r="C53" l="1"/>
  <c r="C54"/>
  <c r="C55"/>
  <c r="C56" l="1"/>
  <c r="C58" s="1"/>
  <c r="C59" s="1"/>
</calcChain>
</file>

<file path=xl/sharedStrings.xml><?xml version="1.0" encoding="utf-8"?>
<sst xmlns="http://schemas.openxmlformats.org/spreadsheetml/2006/main" count="57" uniqueCount="57">
  <si>
    <t xml:space="preserve">                                                        (Delete the existing Data in Blue Column, Enter Your Data &amp; Take the Print out )                                                </t>
  </si>
  <si>
    <t xml:space="preserve">Date of  Data Entry                                                                                                                                          (dd/mm/yyyy)                                     </t>
  </si>
  <si>
    <t>Name of Employee</t>
  </si>
  <si>
    <t>ABCD</t>
  </si>
  <si>
    <t>PAN    of Employee</t>
  </si>
  <si>
    <t>AGBPM 1234 A</t>
  </si>
  <si>
    <t>Salary                                                                                    Apr-15</t>
  </si>
  <si>
    <t>Leave Surrender, Bonus</t>
  </si>
  <si>
    <t>DA Arrears, Promotion Arrears, Pay Revision Arrears</t>
  </si>
  <si>
    <t>Actual HRA Receivable during the Financial Year</t>
  </si>
  <si>
    <t xml:space="preserve">House Rent Payable in exceess of 10% of  Salary </t>
  </si>
  <si>
    <t>Profession Tax Payable</t>
  </si>
  <si>
    <t>Interest Payable on Housing Loan</t>
  </si>
  <si>
    <t>Income Chargeble under the head 'Salaries'</t>
  </si>
  <si>
    <t>Any Other Income Receivable during the Year</t>
  </si>
  <si>
    <t xml:space="preserve">80C Deductions      repayment of  Housing Loan (Principal)                            </t>
  </si>
  <si>
    <t xml:space="preserve">                                      LIC Premia of Self,Spouse &amp; Children</t>
  </si>
  <si>
    <t xml:space="preserve">                                      Contribution to PPF of Self,Spouse &amp; Children</t>
  </si>
  <si>
    <t xml:space="preserve">                                      NSC 8 issue</t>
  </si>
  <si>
    <t xml:space="preserve">                                      SLI,GIS,FBS</t>
  </si>
  <si>
    <t xml:space="preserve">                                      5 Year Term Deposit in Scheduled Bank/ Post Office</t>
  </si>
  <si>
    <t xml:space="preserve">                                      Tuition Fee for Full Time Course of 2 Children within India</t>
  </si>
  <si>
    <t xml:space="preserve">                                      ULIP of UTI / LIC of Self,Spouse &amp; Children</t>
  </si>
  <si>
    <t xml:space="preserve">                                      Tax Saving Bond / Mutual Fund</t>
  </si>
  <si>
    <t xml:space="preserve">                                      Equity Share / Debenture of an eligible issue</t>
  </si>
  <si>
    <t xml:space="preserve">                                      Contribution to Sukanya Samridhi Yojana Deposit</t>
  </si>
  <si>
    <t xml:space="preserve">                                      Any other  deduction under 80C</t>
  </si>
  <si>
    <t>80CCC            Purchase of Annuity Plan of LIC</t>
  </si>
  <si>
    <t>80CCD (1)     National Pension Scheme</t>
  </si>
  <si>
    <t xml:space="preserve">                                                                                                              Total Eligible  Deduction under 80C,CCC,CCD(1)</t>
  </si>
  <si>
    <t>80CCD (1B)  New Pension Scheme (50000)</t>
  </si>
  <si>
    <t>80CCG            Notified Equity Saving Scheme (RGESS) (50000)</t>
  </si>
  <si>
    <t>80D (1)           Mediclaim of Self (25000)</t>
  </si>
  <si>
    <t>80D (2)           Mediclaim of Spouse, Children &amp; Parents (50000)</t>
  </si>
  <si>
    <t>80DD              Treatment for Mentally or PhysicallyHandicapped dependants(75000/125000)</t>
  </si>
  <si>
    <t xml:space="preserve">80DDB           Treatment of Self,Spouse&amp; Children for Specified Diseases (40000) </t>
  </si>
  <si>
    <t>80E                  Interest on Higher Education Loan</t>
  </si>
  <si>
    <t>80G                 Donations to Charitable institutions &amp; Notified Funds</t>
  </si>
  <si>
    <t>80GGC           Donations to Political Parties</t>
  </si>
  <si>
    <t xml:space="preserve">80TTA            Interest on Bank Deposit (10000)       </t>
  </si>
  <si>
    <t>80U                 Rebate for Disabled Employees                                                                               (enter 75000) here</t>
  </si>
  <si>
    <t>Anticipated Taxable Income</t>
  </si>
  <si>
    <t>Income Tax (slab1)</t>
  </si>
  <si>
    <t>Income Tax (slab2)</t>
  </si>
  <si>
    <t>Income Tax (slab3)</t>
  </si>
  <si>
    <t>Tax on anticipated Income</t>
  </si>
  <si>
    <t>Rebate under u/s 87A</t>
  </si>
  <si>
    <t>Tax Payable</t>
  </si>
  <si>
    <t>Education Cess</t>
  </si>
  <si>
    <t>Anticipated Tax for FY 2015-2016</t>
  </si>
  <si>
    <t>TDS already Deducted in  2015-16</t>
  </si>
  <si>
    <t>No. of  Months left till March 2016</t>
  </si>
  <si>
    <t>Balance Tax Payable</t>
  </si>
  <si>
    <t>TDS to be Deducted in the Remaining Months</t>
  </si>
  <si>
    <t xml:space="preserve">       Disclaimer: This is merely an approximate calculation of Tax &amp; TDS. Please update the data whenever   a change in Income occurs                                                          </t>
  </si>
  <si>
    <t xml:space="preserve">                                                          and also confirm the correctness  of this computation from relevant sources. </t>
  </si>
  <si>
    <r>
      <rPr>
        <sz val="11"/>
        <color indexed="56"/>
        <rFont val="Bauhaus 93"/>
        <family val="5"/>
        <charset val="134"/>
      </rPr>
      <t xml:space="preserve">TAX-SOFT 6.6   </t>
    </r>
    <r>
      <rPr>
        <sz val="11"/>
        <color indexed="56"/>
        <rFont val="Calibri"/>
        <family val="2"/>
        <charset val="134"/>
      </rPr>
      <t xml:space="preserve">  </t>
    </r>
    <r>
      <rPr>
        <b/>
        <sz val="11"/>
        <color indexed="8"/>
        <rFont val="Calibri"/>
        <family val="2"/>
        <charset val="134"/>
      </rPr>
      <t xml:space="preserve">COMPUTATION OF ANTICIPATED INCOME &amp; INCOME TAX FOR THE FINANCIAL YEAR 2015-16 (AY 2016-17)  designed by CEO       </t>
    </r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</si>
</sst>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charset val="134"/>
    </font>
    <font>
      <sz val="11"/>
      <color indexed="10"/>
      <name val="Calibri"/>
      <family val="2"/>
      <charset val="134"/>
    </font>
    <font>
      <sz val="11"/>
      <color indexed="56"/>
      <name val="Bauhaus 93"/>
      <family val="5"/>
      <charset val="134"/>
    </font>
    <font>
      <sz val="11"/>
      <color indexed="56"/>
      <name val="Calibri"/>
      <family val="2"/>
      <charset val="134"/>
    </font>
    <font>
      <b/>
      <sz val="11"/>
      <color indexed="8"/>
      <name val="Calibri"/>
      <family val="2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 applyAlignment="1"/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3" borderId="1" xfId="0" applyFill="1" applyBorder="1" applyAlignment="1"/>
    <xf numFmtId="0" fontId="0" fillId="3" borderId="2" xfId="0" applyFill="1" applyBorder="1" applyAlignment="1"/>
    <xf numFmtId="0" fontId="0" fillId="3" borderId="4" xfId="0" applyFill="1" applyBorder="1" applyAlignment="1"/>
    <xf numFmtId="0" fontId="0" fillId="4" borderId="3" xfId="0" applyFill="1" applyBorder="1" applyAlignment="1"/>
    <xf numFmtId="164" fontId="0" fillId="5" borderId="3" xfId="0" applyNumberFormat="1" applyFill="1" applyBorder="1" applyAlignment="1" applyProtection="1">
      <protection locked="0"/>
    </xf>
    <xf numFmtId="0" fontId="0" fillId="6" borderId="4" xfId="0" applyFill="1" applyBorder="1" applyAlignment="1"/>
    <xf numFmtId="0" fontId="0" fillId="5" borderId="3" xfId="0" applyFill="1" applyBorder="1" applyAlignment="1" applyProtection="1">
      <protection locked="0"/>
    </xf>
    <xf numFmtId="0" fontId="0" fillId="6" borderId="5" xfId="0" applyFill="1" applyBorder="1" applyAlignment="1"/>
    <xf numFmtId="0" fontId="0" fillId="4" borderId="3" xfId="0" applyFill="1" applyBorder="1" applyAlignment="1">
      <alignment horizontal="left"/>
    </xf>
    <xf numFmtId="17" fontId="0" fillId="4" borderId="3" xfId="0" applyNumberFormat="1" applyFill="1" applyBorder="1" applyAlignment="1">
      <alignment horizontal="center"/>
    </xf>
    <xf numFmtId="0" fontId="0" fillId="7" borderId="3" xfId="0" applyFill="1" applyBorder="1" applyAlignment="1"/>
    <xf numFmtId="0" fontId="0" fillId="4" borderId="3" xfId="0" applyFont="1" applyFill="1" applyBorder="1" applyAlignment="1"/>
    <xf numFmtId="0" fontId="0" fillId="6" borderId="3" xfId="0" applyFill="1" applyBorder="1" applyAlignment="1"/>
    <xf numFmtId="0" fontId="0" fillId="5" borderId="6" xfId="0" applyFill="1" applyBorder="1" applyAlignment="1" applyProtection="1">
      <protection locked="0"/>
    </xf>
    <xf numFmtId="0" fontId="0" fillId="8" borderId="3" xfId="0" applyFill="1" applyBorder="1" applyAlignment="1">
      <alignment wrapText="1"/>
    </xf>
    <xf numFmtId="0" fontId="0" fillId="6" borderId="0" xfId="0" applyFill="1" applyAlignment="1"/>
    <xf numFmtId="0" fontId="0" fillId="6" borderId="7" xfId="0" applyFill="1" applyBorder="1" applyAlignment="1"/>
    <xf numFmtId="0" fontId="0" fillId="8" borderId="3" xfId="0" applyFill="1" applyBorder="1" applyAlignment="1"/>
    <xf numFmtId="0" fontId="0" fillId="8" borderId="3" xfId="0" applyFont="1" applyFill="1" applyBorder="1" applyAlignment="1"/>
    <xf numFmtId="1" fontId="0" fillId="7" borderId="3" xfId="0" applyNumberFormat="1" applyFill="1" applyBorder="1" applyAlignment="1"/>
    <xf numFmtId="0" fontId="1" fillId="0" borderId="0" xfId="0" applyFont="1" applyFill="1" applyBorder="1" applyAlignment="1"/>
    <xf numFmtId="0" fontId="1" fillId="0" borderId="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tabSelected="1" workbookViewId="0">
      <selection activeCell="G23" sqref="G23"/>
    </sheetView>
  </sheetViews>
  <sheetFormatPr defaultColWidth="9" defaultRowHeight="15"/>
  <cols>
    <col min="1" max="1" width="89.140625" customWidth="1"/>
    <col min="2" max="2" width="17.85546875" customWidth="1"/>
    <col min="3" max="3" width="15.7109375" customWidth="1"/>
  </cols>
  <sheetData>
    <row r="1" spans="1:3" ht="17.25">
      <c r="A1" s="1" t="s">
        <v>56</v>
      </c>
      <c r="B1" s="2"/>
      <c r="C1" s="3"/>
    </row>
    <row r="2" spans="1:3">
      <c r="A2" s="4" t="s">
        <v>0</v>
      </c>
      <c r="B2" s="5"/>
      <c r="C2" s="6"/>
    </row>
    <row r="3" spans="1:3">
      <c r="A3" s="7" t="s">
        <v>1</v>
      </c>
      <c r="B3" s="8">
        <v>42095</v>
      </c>
      <c r="C3" s="9"/>
    </row>
    <row r="4" spans="1:3">
      <c r="A4" s="7" t="s">
        <v>2</v>
      </c>
      <c r="B4" s="10" t="s">
        <v>3</v>
      </c>
      <c r="C4" s="11"/>
    </row>
    <row r="5" spans="1:3">
      <c r="A5" s="7" t="s">
        <v>4</v>
      </c>
      <c r="B5" s="10" t="s">
        <v>5</v>
      </c>
      <c r="C5" s="11"/>
    </row>
    <row r="6" spans="1:3">
      <c r="A6" s="12" t="s">
        <v>6</v>
      </c>
      <c r="B6" s="10">
        <v>100000</v>
      </c>
      <c r="C6" s="11"/>
    </row>
    <row r="7" spans="1:3">
      <c r="A7" s="13">
        <v>42125</v>
      </c>
      <c r="B7" s="10">
        <v>100000</v>
      </c>
      <c r="C7" s="11"/>
    </row>
    <row r="8" spans="1:3">
      <c r="A8" s="13">
        <v>42156</v>
      </c>
      <c r="B8" s="10">
        <v>100000</v>
      </c>
      <c r="C8" s="11"/>
    </row>
    <row r="9" spans="1:3">
      <c r="A9" s="13">
        <v>42186</v>
      </c>
      <c r="B9" s="10">
        <v>100000</v>
      </c>
      <c r="C9" s="11"/>
    </row>
    <row r="10" spans="1:3">
      <c r="A10" s="13">
        <v>42217</v>
      </c>
      <c r="B10" s="10">
        <v>100000</v>
      </c>
      <c r="C10" s="11"/>
    </row>
    <row r="11" spans="1:3">
      <c r="A11" s="13">
        <v>42248</v>
      </c>
      <c r="B11" s="10">
        <v>100000</v>
      </c>
      <c r="C11" s="11"/>
    </row>
    <row r="12" spans="1:3">
      <c r="A12" s="13">
        <v>42278</v>
      </c>
      <c r="B12" s="10">
        <v>100000</v>
      </c>
      <c r="C12" s="11"/>
    </row>
    <row r="13" spans="1:3">
      <c r="A13" s="13">
        <v>42309</v>
      </c>
      <c r="B13" s="10">
        <v>100000</v>
      </c>
      <c r="C13" s="11"/>
    </row>
    <row r="14" spans="1:3">
      <c r="A14" s="13">
        <v>42339</v>
      </c>
      <c r="B14" s="10">
        <v>100000</v>
      </c>
      <c r="C14" s="11"/>
    </row>
    <row r="15" spans="1:3">
      <c r="A15" s="13">
        <v>42370</v>
      </c>
      <c r="B15" s="10"/>
      <c r="C15" s="11"/>
    </row>
    <row r="16" spans="1:3">
      <c r="A16" s="13">
        <v>42401</v>
      </c>
      <c r="B16" s="10">
        <v>100000</v>
      </c>
      <c r="C16" s="11"/>
    </row>
    <row r="17" spans="1:3">
      <c r="A17" s="13">
        <v>42430</v>
      </c>
      <c r="B17" s="10">
        <v>100000</v>
      </c>
      <c r="C17" s="11"/>
    </row>
    <row r="18" spans="1:3">
      <c r="A18" s="7" t="s">
        <v>7</v>
      </c>
      <c r="B18" s="10"/>
      <c r="C18" s="11"/>
    </row>
    <row r="19" spans="1:3">
      <c r="A19" s="7" t="s">
        <v>8</v>
      </c>
      <c r="B19" s="10"/>
      <c r="C19" s="14">
        <f>SUM(B6:B19)</f>
        <v>1100000</v>
      </c>
    </row>
    <row r="20" spans="1:3">
      <c r="A20" s="15" t="s">
        <v>9</v>
      </c>
      <c r="B20" s="10">
        <v>12000</v>
      </c>
      <c r="C20" s="16"/>
    </row>
    <row r="21" spans="1:3">
      <c r="A21" s="7" t="s">
        <v>10</v>
      </c>
      <c r="B21" s="17">
        <v>0</v>
      </c>
      <c r="C21" s="14">
        <f>IF(B20&lt;=B21,B20,B21)</f>
        <v>0</v>
      </c>
    </row>
    <row r="22" spans="1:3">
      <c r="A22" s="7" t="s">
        <v>11</v>
      </c>
      <c r="B22" s="17">
        <v>2500</v>
      </c>
      <c r="C22" s="14">
        <f>B22</f>
        <v>2500</v>
      </c>
    </row>
    <row r="23" spans="1:3">
      <c r="A23" s="15" t="s">
        <v>12</v>
      </c>
      <c r="B23" s="17"/>
      <c r="C23" s="14">
        <f>IF(B23&gt;=200000,200000,B23)</f>
        <v>0</v>
      </c>
    </row>
    <row r="24" spans="1:3" ht="17.25" customHeight="1">
      <c r="A24" s="18" t="s">
        <v>13</v>
      </c>
      <c r="B24" s="19"/>
      <c r="C24" s="14">
        <f>C19-(C21+C22+C23)</f>
        <v>1097500</v>
      </c>
    </row>
    <row r="25" spans="1:3">
      <c r="A25" s="15" t="s">
        <v>14</v>
      </c>
      <c r="B25" s="17"/>
      <c r="C25" s="14">
        <f>C24+B25</f>
        <v>1097500</v>
      </c>
    </row>
    <row r="26" spans="1:3">
      <c r="A26" s="7" t="s">
        <v>15</v>
      </c>
      <c r="B26" s="10">
        <v>150000</v>
      </c>
      <c r="C26" s="9"/>
    </row>
    <row r="27" spans="1:3">
      <c r="A27" s="7" t="s">
        <v>16</v>
      </c>
      <c r="B27" s="10"/>
      <c r="C27" s="11"/>
    </row>
    <row r="28" spans="1:3">
      <c r="A28" s="7" t="s">
        <v>17</v>
      </c>
      <c r="B28" s="10"/>
      <c r="C28" s="11"/>
    </row>
    <row r="29" spans="1:3">
      <c r="A29" s="7" t="s">
        <v>18</v>
      </c>
      <c r="B29" s="10"/>
      <c r="C29" s="11"/>
    </row>
    <row r="30" spans="1:3">
      <c r="A30" s="7" t="s">
        <v>19</v>
      </c>
      <c r="B30" s="10">
        <v>150000</v>
      </c>
      <c r="C30" s="11"/>
    </row>
    <row r="31" spans="1:3">
      <c r="A31" s="7" t="s">
        <v>20</v>
      </c>
      <c r="B31" s="10"/>
      <c r="C31" s="11"/>
    </row>
    <row r="32" spans="1:3">
      <c r="A32" s="7" t="s">
        <v>21</v>
      </c>
      <c r="B32" s="10"/>
      <c r="C32" s="11"/>
    </row>
    <row r="33" spans="1:3">
      <c r="A33" s="7" t="s">
        <v>22</v>
      </c>
      <c r="B33" s="10"/>
      <c r="C33" s="11"/>
    </row>
    <row r="34" spans="1:3">
      <c r="A34" s="7" t="s">
        <v>23</v>
      </c>
      <c r="B34" s="10"/>
      <c r="C34" s="11"/>
    </row>
    <row r="35" spans="1:3">
      <c r="A35" s="7" t="s">
        <v>24</v>
      </c>
      <c r="B35" s="10"/>
      <c r="C35" s="11"/>
    </row>
    <row r="36" spans="1:3">
      <c r="A36" s="7" t="s">
        <v>25</v>
      </c>
      <c r="B36" s="10"/>
      <c r="C36" s="20"/>
    </row>
    <row r="37" spans="1:3">
      <c r="A37" s="7" t="s">
        <v>26</v>
      </c>
      <c r="B37" s="17"/>
      <c r="C37" s="14">
        <f>IF(SUM(B26:B37)&gt;=150000,150000,(SUM(B26:B37)))</f>
        <v>150000</v>
      </c>
    </row>
    <row r="38" spans="1:3">
      <c r="A38" s="7" t="s">
        <v>27</v>
      </c>
      <c r="B38" s="17"/>
      <c r="C38" s="14">
        <f>B38</f>
        <v>0</v>
      </c>
    </row>
    <row r="39" spans="1:3">
      <c r="A39" s="7" t="s">
        <v>28</v>
      </c>
      <c r="B39" s="17"/>
      <c r="C39" s="14">
        <f>B39</f>
        <v>0</v>
      </c>
    </row>
    <row r="40" spans="1:3">
      <c r="A40" s="21" t="s">
        <v>29</v>
      </c>
      <c r="B40" s="19"/>
      <c r="C40" s="14">
        <f>IF(SUM(C37:C39)&gt;=150000,150000,SUM(C37:C39))</f>
        <v>150000</v>
      </c>
    </row>
    <row r="41" spans="1:3">
      <c r="A41" s="7" t="s">
        <v>30</v>
      </c>
      <c r="B41" s="17"/>
      <c r="C41" s="14">
        <f>IF(B41&gt;=50000,50000,B41)</f>
        <v>0</v>
      </c>
    </row>
    <row r="42" spans="1:3">
      <c r="A42" s="7" t="s">
        <v>31</v>
      </c>
      <c r="B42" s="17">
        <v>150000</v>
      </c>
      <c r="C42" s="14">
        <f>IF(B42&gt;=50000,25000,B42/2)</f>
        <v>25000</v>
      </c>
    </row>
    <row r="43" spans="1:3">
      <c r="A43" s="7" t="s">
        <v>32</v>
      </c>
      <c r="B43" s="17"/>
      <c r="C43" s="14">
        <f>IF(B43&gt;=25000,25000,B43)</f>
        <v>0</v>
      </c>
    </row>
    <row r="44" spans="1:3">
      <c r="A44" s="7" t="s">
        <v>33</v>
      </c>
      <c r="B44" s="17"/>
      <c r="C44" s="14">
        <f>IF(B44&gt;=50000,50000,B44)</f>
        <v>0</v>
      </c>
    </row>
    <row r="45" spans="1:3">
      <c r="A45" s="7" t="s">
        <v>34</v>
      </c>
      <c r="B45" s="17"/>
      <c r="C45" s="14">
        <f>IF(B45&gt;=125000,125000,B45)</f>
        <v>0</v>
      </c>
    </row>
    <row r="46" spans="1:3">
      <c r="A46" s="7" t="s">
        <v>35</v>
      </c>
      <c r="B46" s="17"/>
      <c r="C46" s="14">
        <f>IF(B46&gt;=40000,40000,B46)</f>
        <v>0</v>
      </c>
    </row>
    <row r="47" spans="1:3">
      <c r="A47" s="7" t="s">
        <v>36</v>
      </c>
      <c r="B47" s="17"/>
      <c r="C47" s="14">
        <f t="shared" ref="C47" si="0">B47</f>
        <v>0</v>
      </c>
    </row>
    <row r="48" spans="1:3">
      <c r="A48" s="7" t="s">
        <v>37</v>
      </c>
      <c r="B48" s="17"/>
      <c r="C48" s="14">
        <f>B48</f>
        <v>0</v>
      </c>
    </row>
    <row r="49" spans="1:3">
      <c r="A49" s="7" t="s">
        <v>38</v>
      </c>
      <c r="B49" s="17"/>
      <c r="C49" s="14">
        <f>B49</f>
        <v>0</v>
      </c>
    </row>
    <row r="50" spans="1:3">
      <c r="A50" s="7" t="s">
        <v>39</v>
      </c>
      <c r="B50" s="17"/>
      <c r="C50" s="14">
        <f>IF(B50&gt;=10000,10000,B50)</f>
        <v>0</v>
      </c>
    </row>
    <row r="51" spans="1:3">
      <c r="A51" s="7" t="s">
        <v>40</v>
      </c>
      <c r="B51" s="17">
        <v>75000</v>
      </c>
      <c r="C51" s="14">
        <f>B51</f>
        <v>75000</v>
      </c>
    </row>
    <row r="52" spans="1:3">
      <c r="A52" s="21" t="s">
        <v>41</v>
      </c>
      <c r="B52" s="9"/>
      <c r="C52" s="14">
        <f>C25-(SUM(C40:C51))</f>
        <v>847500</v>
      </c>
    </row>
    <row r="53" spans="1:3">
      <c r="A53" s="22" t="s">
        <v>42</v>
      </c>
      <c r="B53" s="11"/>
      <c r="C53" s="14">
        <f>IF(C52&gt;250000,ROUND(IF(C52&gt;=500000,(250000*10%),(C52-250000)*10%),0),0)</f>
        <v>25000</v>
      </c>
    </row>
    <row r="54" spans="1:3">
      <c r="A54" s="22" t="s">
        <v>43</v>
      </c>
      <c r="B54" s="11"/>
      <c r="C54" s="14">
        <f>IF(ROUND(IF(C52&gt;=500000,(C52-500000)*20%,0),0)&gt;100000,100000,ROUND(IF(C52&gt;=500000,(C52-500000)*20%,0),0))</f>
        <v>69500</v>
      </c>
    </row>
    <row r="55" spans="1:3">
      <c r="A55" s="21" t="s">
        <v>44</v>
      </c>
      <c r="B55" s="11"/>
      <c r="C55" s="14">
        <f>ROUND(IF(C52&lt;=1000000,0,(C52-1000000)*30%),0)</f>
        <v>0</v>
      </c>
    </row>
    <row r="56" spans="1:3">
      <c r="A56" s="21" t="s">
        <v>45</v>
      </c>
      <c r="B56" s="11"/>
      <c r="C56" s="14">
        <f>C53+C54+C55</f>
        <v>94500</v>
      </c>
    </row>
    <row r="57" spans="1:3">
      <c r="A57" s="21" t="s">
        <v>46</v>
      </c>
      <c r="B57" s="11"/>
      <c r="C57" s="14">
        <f>IF(C52&lt;=500000,2000,0)</f>
        <v>0</v>
      </c>
    </row>
    <row r="58" spans="1:3">
      <c r="A58" s="21" t="s">
        <v>47</v>
      </c>
      <c r="B58" s="11"/>
      <c r="C58" s="14">
        <f>C56-C57</f>
        <v>94500</v>
      </c>
    </row>
    <row r="59" spans="1:3">
      <c r="A59" s="22" t="s">
        <v>48</v>
      </c>
      <c r="B59" s="11"/>
      <c r="C59" s="23">
        <f>C58*3%</f>
        <v>2835</v>
      </c>
    </row>
    <row r="60" spans="1:3">
      <c r="A60" s="22" t="s">
        <v>49</v>
      </c>
      <c r="B60" s="20"/>
      <c r="C60" s="23"/>
    </row>
    <row r="61" spans="1:3">
      <c r="A61" s="15" t="s">
        <v>50</v>
      </c>
      <c r="B61" s="17"/>
      <c r="C61" s="14">
        <f>B61</f>
        <v>0</v>
      </c>
    </row>
    <row r="62" spans="1:3">
      <c r="A62" s="15" t="s">
        <v>51</v>
      </c>
      <c r="B62" s="10">
        <v>12</v>
      </c>
      <c r="C62" s="16"/>
    </row>
    <row r="63" spans="1:3">
      <c r="A63" s="22" t="s">
        <v>52</v>
      </c>
      <c r="B63" s="9"/>
      <c r="C63" s="23">
        <f>(C60-C61)</f>
        <v>0</v>
      </c>
    </row>
    <row r="64" spans="1:3">
      <c r="A64" s="22" t="s">
        <v>53</v>
      </c>
      <c r="B64" s="20"/>
      <c r="C64" s="14">
        <f>ROUND((C63/B62),0)</f>
        <v>0</v>
      </c>
    </row>
    <row r="65" spans="1:2">
      <c r="A65" s="24" t="s">
        <v>54</v>
      </c>
      <c r="B65" s="25"/>
    </row>
    <row r="66" spans="1:2">
      <c r="A66" s="24" t="s">
        <v>55</v>
      </c>
      <c r="B66" s="25"/>
    </row>
    <row r="67" spans="1:2">
      <c r="A67" s="24"/>
      <c r="B67" s="25"/>
    </row>
  </sheetData>
  <sheetProtection password="E440" sheet="1" objects="1" scenarios="1"/>
  <pageMargins left="0.69930555555555596" right="0.6993055555555559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1" sqref="B11"/>
    </sheetView>
  </sheetViews>
  <sheetFormatPr defaultColWidth="9" defaultRowHeight="15"/>
  <sheetData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2015-11-30T19:38:48Z</dcterms:created>
  <dcterms:modified xsi:type="dcterms:W3CDTF">2015-11-30T15:31:22Z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